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w to use" sheetId="1" state="visible" r:id="rId3"/>
    <sheet name="Plan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<sst xmlns="http://schemas.openxmlformats.org/spreadsheetml/2006/main" count="89" uniqueCount="74">
  <si>
    <t xml:space="preserve">ERP Data Migration Project Planner</t>
  </si>
  <si>
    <t xml:space="preserve">Digital Adaption · digitaladaption.co.uk · free to use within your business</t>
  </si>
  <si>
    <t xml:space="preserve">What this is</t>
  </si>
  <si>
    <t xml:space="preserve">A 30-week migration plan with a live Gantt chart, pre-loaded with the phases and durations of a realistic mid-sized ERP data migration. Dates are formulas: change the start date and everything shifts.</t>
  </si>
  <si>
    <t xml:space="preserve">How to use it</t>
  </si>
  <si>
    <t xml:space="preserve">Set your project start date (blue cell, Plan tab). Adjust task start/end dates to your reality - the bars redraw automatically. Use it alongside the ERP Data Migration Checklist; phases match.</t>
  </si>
  <si>
    <t xml:space="preserve">Need help?</t>
  </si>
  <si>
    <t xml:space="preserve">Digital Adaption is an independent ERP and data consultancy on the Wirral. If this surfaces problems you want help fixing: digitaladaption.co.uk/contact</t>
  </si>
  <si>
    <t xml:space="preserve">Change the project start date in the blue cell and the whole plan, dates and chart, moves with it.</t>
  </si>
  <si>
    <t xml:space="preserve">Project start (Mon):</t>
  </si>
  <si>
    <t xml:space="preserve">W1</t>
  </si>
  <si>
    <t xml:space="preserve">W2</t>
  </si>
  <si>
    <t xml:space="preserve">W3</t>
  </si>
  <si>
    <t xml:space="preserve">W4</t>
  </si>
  <si>
    <t xml:space="preserve">W5</t>
  </si>
  <si>
    <t xml:space="preserve">W6</t>
  </si>
  <si>
    <t xml:space="preserve">W7</t>
  </si>
  <si>
    <t xml:space="preserve">W8</t>
  </si>
  <si>
    <t xml:space="preserve">W9</t>
  </si>
  <si>
    <t xml:space="preserve">W10</t>
  </si>
  <si>
    <t xml:space="preserve">W11</t>
  </si>
  <si>
    <t xml:space="preserve">W12</t>
  </si>
  <si>
    <t xml:space="preserve">W13</t>
  </si>
  <si>
    <t xml:space="preserve">W14</t>
  </si>
  <si>
    <t xml:space="preserve">W15</t>
  </si>
  <si>
    <t xml:space="preserve">W16</t>
  </si>
  <si>
    <t xml:space="preserve">W17</t>
  </si>
  <si>
    <t xml:space="preserve">W18</t>
  </si>
  <si>
    <t xml:space="preserve">W19</t>
  </si>
  <si>
    <t xml:space="preserve">W20</t>
  </si>
  <si>
    <t xml:space="preserve">W21</t>
  </si>
  <si>
    <t xml:space="preserve">W22</t>
  </si>
  <si>
    <t xml:space="preserve">W23</t>
  </si>
  <si>
    <t xml:space="preserve">W24</t>
  </si>
  <si>
    <t xml:space="preserve">W25</t>
  </si>
  <si>
    <t xml:space="preserve">W26</t>
  </si>
  <si>
    <t xml:space="preserve">W27</t>
  </si>
  <si>
    <t xml:space="preserve">W28</t>
  </si>
  <si>
    <t xml:space="preserve">W29</t>
  </si>
  <si>
    <t xml:space="preserve">W30</t>
  </si>
  <si>
    <t xml:space="preserve">ID</t>
  </si>
  <si>
    <t xml:space="preserve">Phase</t>
  </si>
  <si>
    <t xml:space="preserve">Task</t>
  </si>
  <si>
    <t xml:space="preserve">Owner</t>
  </si>
  <si>
    <t xml:space="preserve">Start</t>
  </si>
  <si>
    <t xml:space="preserve">End</t>
  </si>
  <si>
    <t xml:space="preserve">Days</t>
  </si>
  <si>
    <t xml:space="preserve">Status</t>
  </si>
  <si>
    <t xml:space="preserve">1. Scope &amp; strategy</t>
  </si>
  <si>
    <t xml:space="preserve">Source system inventory &amp; extract routes</t>
  </si>
  <si>
    <t xml:space="preserve">Data ownership matrix agreed</t>
  </si>
  <si>
    <t xml:space="preserve">Migration scope decisions per domain</t>
  </si>
  <si>
    <t xml:space="preserve">Control totals &amp; tolerances agreed with finance</t>
  </si>
  <si>
    <t xml:space="preserve">2. Audit &amp; cleansing</t>
  </si>
  <si>
    <t xml:space="preserve">Data profiling &amp; quality baseline</t>
  </si>
  <si>
    <t xml:space="preserve">Cleansing burn-down (source/staging)</t>
  </si>
  <si>
    <t xml:space="preserve">3. Mapping &amp; build</t>
  </si>
  <si>
    <t xml:space="preserve">Source-to-target field mapping</t>
  </si>
  <si>
    <t xml:space="preserve">Load tooling build &amp; error logging</t>
  </si>
  <si>
    <t xml:space="preserve">Business-critical report catalogue</t>
  </si>
  <si>
    <t xml:space="preserve">4. Trial loads</t>
  </si>
  <si>
    <t xml:space="preserve">Trial load 1 (full volume)</t>
  </si>
  <si>
    <t xml:space="preserve">Fix cycle 1 - errors to source</t>
  </si>
  <si>
    <t xml:space="preserve">Trial load 2 (target &lt;2% rejects)</t>
  </si>
  <si>
    <t xml:space="preserve">Report rebuild &amp; validation on trial data</t>
  </si>
  <si>
    <t xml:space="preserve">Business owner data validation</t>
  </si>
  <si>
    <t xml:space="preserve">5. Rehearsal &amp; cutover</t>
  </si>
  <si>
    <t xml:space="preserve">Cutover dress rehearsal (timed)</t>
  </si>
  <si>
    <t xml:space="preserve">Legacy master data freeze</t>
  </si>
  <si>
    <t xml:space="preserve">Cutover weekend: load, reconcile, sign-off</t>
  </si>
  <si>
    <t xml:space="preserve">6. Post go-live</t>
  </si>
  <si>
    <t xml:space="preserve">Hypercare (see Hypercare Playbook)</t>
  </si>
  <si>
    <t xml:space="preserve">Report reconciliation vs legacy</t>
  </si>
  <si>
    <t xml:space="preserve">First month-end close &amp; BAU handover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</si>
</sst>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\-mmm\-yy"/>
    <numFmt numFmtId="166" formatCode="dd\-mmm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sz val="9"/>
      <color rgb="FF5D6D7B"/>
      <name val="Arial"/>
      <family val="0"/>
      <charset val="1"/>
    </font>
    <font>
      <b val="true"/>
      <sz val="10"/>
      <color rgb="FFC27106"/>
      <name val="Arial"/>
      <family val="0"/>
      <charset val="1"/>
    </font>
    <font>
      <sz val="10"/>
      <name val="Arial"/>
      <family val="0"/>
      <charset val="1"/>
    </font>
    <font>
      <b val="true"/>
      <sz val="9"/>
      <name val="Arial"/>
      <family val="0"/>
      <charset val="1"/>
    </font>
    <font>
      <b val="true"/>
      <sz val="9"/>
      <color rgb="FF0000FF"/>
      <name val="Arial"/>
      <family val="0"/>
      <charset val="1"/>
    </font>
    <font>
      <b val="true"/>
      <sz val="7"/>
      <color rgb="FF5D6D7B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7"/>
      <color rgb="FFFFFFFF"/>
      <name val="Arial"/>
      <family val="0"/>
      <charset val="1"/>
    </font>
    <font>
      <sz val="9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0E1822"/>
        <bgColor rgb="FF13202E"/>
      </patternFill>
    </fill>
    <fill>
      <patternFill patternType="solid">
        <fgColor rgb="FFF2F4F6"/>
        <bgColor rgb="FFFFF6E3"/>
      </patternFill>
    </fill>
    <fill>
      <patternFill patternType="solid">
        <fgColor rgb="FFFFF6E3"/>
        <bgColor rgb="FFFDF3D7"/>
      </patternFill>
    </fill>
    <fill>
      <patternFill patternType="solid">
        <fgColor rgb="FF13202E"/>
        <bgColor rgb="FF0E1822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DE3E8"/>
      </left>
      <right style="thin">
        <color rgb="FFDDE3E8"/>
      </right>
      <top style="thin">
        <color rgb="FFDDE3E8"/>
      </top>
      <bottom style="thin">
        <color rgb="FFDDE3E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5" fillId="3" borderId="0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5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2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3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>
          <bgColor rgb="FFD8EFDF"/>
        </patternFill>
      </fill>
    </dxf>
    <dxf>
      <fill>
        <patternFill>
          <bgColor rgb="FFFDF3D7"/>
        </patternFill>
      </fill>
    </dxf>
    <dxf>
      <fill>
        <patternFill>
          <bgColor rgb="FFFBDCD5"/>
        </patternFill>
      </fill>
    </dxf>
    <dxf>
      <fill>
        <patternFill>
          <bgColor rgb="FFF49C1D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F3D7"/>
      <rgbColor rgb="FFF2F4F6"/>
      <rgbColor rgb="FF660066"/>
      <rgbColor rgb="FFFF8080"/>
      <rgbColor rgb="FF0066CC"/>
      <rgbColor rgb="FFDDE3E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8EFDF"/>
      <rgbColor rgb="FFFFF6E3"/>
      <rgbColor rgb="FF99CCFF"/>
      <rgbColor rgb="FFFF99CC"/>
      <rgbColor rgb="FFCC99FF"/>
      <rgbColor rgb="FFFBDCD5"/>
      <rgbColor rgb="FF3366FF"/>
      <rgbColor rgb="FF33CCCC"/>
      <rgbColor rgb="FF99CC00"/>
      <rgbColor rgb="FFFFCC00"/>
      <rgbColor rgb="FFF49C1D"/>
      <rgbColor rgb="FFC27106"/>
      <rgbColor rgb="FF5D6D7B"/>
      <rgbColor rgb="FF969696"/>
      <rgbColor rgb="FF003366"/>
      <rgbColor rgb="FF339966"/>
      <rgbColor rgb="FF0E1822"/>
      <rgbColor rgb="FF333300"/>
      <rgbColor rgb="FF993300"/>
      <rgbColor rgb="FF993366"/>
      <rgbColor rgb="FF333399"/>
      <rgbColor rgb="FF13202E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8" min="1" style="0" width="13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5.7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4" customFormat="false" ht="15" hidden="false" customHeight="false" outlineLevel="0" collapsed="false">
      <c r="A4" s="3" t="s">
        <v>2</v>
      </c>
    </row>
    <row r="5" customFormat="false" ht="36" hidden="false" customHeight="true" outlineLevel="0" collapsed="false">
      <c r="A5" s="4" t="s">
        <v>3</v>
      </c>
      <c r="B5" s="4"/>
      <c r="C5" s="4"/>
      <c r="D5" s="4"/>
      <c r="E5" s="4"/>
      <c r="F5" s="4"/>
      <c r="G5" s="4"/>
      <c r="H5" s="4"/>
    </row>
    <row r="7" customFormat="false" ht="15" hidden="false" customHeight="false" outlineLevel="0" collapsed="false">
      <c r="A7" s="3" t="s">
        <v>4</v>
      </c>
    </row>
    <row r="8" customFormat="false" ht="36" hidden="false" customHeight="true" outlineLevel="0" collapsed="false">
      <c r="A8" s="4" t="s">
        <v>5</v>
      </c>
      <c r="B8" s="4"/>
      <c r="C8" s="4"/>
      <c r="D8" s="4"/>
      <c r="E8" s="4"/>
      <c r="F8" s="4"/>
      <c r="G8" s="4"/>
      <c r="H8" s="4"/>
    </row>
    <row r="10" customFormat="false" ht="15" hidden="false" customHeight="false" outlineLevel="0" collapsed="false">
      <c r="A10" s="3" t="s">
        <v>6</v>
      </c>
    </row>
    <row r="11" customFormat="false" ht="36" hidden="false" customHeight="true" outlineLevel="0" collapsed="false">
      <c r="A11" s="4" t="s">
        <v>7</v>
      </c>
      <c r="B11" s="4"/>
      <c r="C11" s="4"/>
      <c r="D11" s="4"/>
      <c r="E11" s="4"/>
      <c r="F11" s="4"/>
      <c r="G11" s="4"/>
      <c r="H11" s="4"/>
    </row>
  </sheetData>
  <mergeCells count="5">
    <mergeCell ref="A1:H1"/>
    <mergeCell ref="A2:H2"/>
    <mergeCell ref="A5:H5"/>
    <mergeCell ref="A8:H8"/>
    <mergeCell ref="A11:H1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L2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8" ySplit="5" topLeftCell="I6" activePane="bottomRight" state="frozen"/>
      <selection pane="topLeft" activeCell="A1" activeCellId="0" sqref="A1"/>
      <selection pane="topRight" activeCell="I1" activeCellId="0" sqref="I1"/>
      <selection pane="bottomLeft" activeCell="A6" activeCellId="0" sqref="A6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17"/>
    <col collapsed="false" customWidth="true" hidden="false" outlineLevel="0" max="3" min="3" style="0" width="38"/>
    <col collapsed="false" customWidth="true" hidden="false" outlineLevel="0" max="4" min="4" style="0" width="12"/>
    <col collapsed="false" customWidth="true" hidden="false" outlineLevel="0" max="6" min="5" style="0" width="10"/>
    <col collapsed="false" customWidth="true" hidden="false" outlineLevel="0" max="7" min="7" style="0" width="6"/>
    <col collapsed="false" customWidth="true" hidden="false" outlineLevel="0" max="8" min="8" style="0" width="12"/>
    <col collapsed="false" customWidth="true" hidden="false" outlineLevel="0" max="38" min="9" style="0" width="4.6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customFormat="false" ht="15.75" hidden="false" customHeight="true" outlineLevel="0" collapsed="false">
      <c r="A2" s="2" t="s">
        <v>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customFormat="false" ht="15" hidden="false" customHeight="false" outlineLevel="0" collapsed="false">
      <c r="A3" s="5" t="s">
        <v>9</v>
      </c>
      <c r="B3" s="6" t="n">
        <v>46209</v>
      </c>
    </row>
    <row r="4" customFormat="false" ht="15" hidden="false" customHeight="false" outlineLevel="0" collapsed="false">
      <c r="I4" s="7" t="s">
        <v>10</v>
      </c>
      <c r="J4" s="7" t="s">
        <v>11</v>
      </c>
      <c r="K4" s="7" t="s">
        <v>12</v>
      </c>
      <c r="L4" s="7" t="s">
        <v>13</v>
      </c>
      <c r="M4" s="7" t="s">
        <v>14</v>
      </c>
      <c r="N4" s="7" t="s">
        <v>15</v>
      </c>
      <c r="O4" s="7" t="s">
        <v>16</v>
      </c>
      <c r="P4" s="7" t="s">
        <v>17</v>
      </c>
      <c r="Q4" s="7" t="s">
        <v>18</v>
      </c>
      <c r="R4" s="7" t="s">
        <v>19</v>
      </c>
      <c r="S4" s="7" t="s">
        <v>20</v>
      </c>
      <c r="T4" s="7" t="s">
        <v>21</v>
      </c>
      <c r="U4" s="7" t="s">
        <v>22</v>
      </c>
      <c r="V4" s="7" t="s">
        <v>23</v>
      </c>
      <c r="W4" s="7" t="s">
        <v>24</v>
      </c>
      <c r="X4" s="7" t="s">
        <v>25</v>
      </c>
      <c r="Y4" s="7" t="s">
        <v>26</v>
      </c>
      <c r="Z4" s="7" t="s">
        <v>27</v>
      </c>
      <c r="AA4" s="7" t="s">
        <v>28</v>
      </c>
      <c r="AB4" s="7" t="s">
        <v>29</v>
      </c>
      <c r="AC4" s="7" t="s">
        <v>30</v>
      </c>
      <c r="AD4" s="7" t="s">
        <v>31</v>
      </c>
      <c r="AE4" s="7" t="s">
        <v>32</v>
      </c>
      <c r="AF4" s="7" t="s">
        <v>33</v>
      </c>
      <c r="AG4" s="7" t="s">
        <v>34</v>
      </c>
      <c r="AH4" s="7" t="s">
        <v>35</v>
      </c>
      <c r="AI4" s="7" t="s">
        <v>36</v>
      </c>
      <c r="AJ4" s="7" t="s">
        <v>37</v>
      </c>
      <c r="AK4" s="7" t="s">
        <v>38</v>
      </c>
      <c r="AL4" s="7" t="s">
        <v>39</v>
      </c>
    </row>
    <row r="5" customFormat="false" ht="25.5" hidden="false" customHeight="true" outlineLevel="0" collapsed="false">
      <c r="A5" s="8" t="s">
        <v>40</v>
      </c>
      <c r="B5" s="8" t="s">
        <v>41</v>
      </c>
      <c r="C5" s="8" t="s">
        <v>42</v>
      </c>
      <c r="D5" s="8" t="s">
        <v>43</v>
      </c>
      <c r="E5" s="8" t="s">
        <v>44</v>
      </c>
      <c r="F5" s="8" t="s">
        <v>45</v>
      </c>
      <c r="G5" s="8" t="s">
        <v>46</v>
      </c>
      <c r="H5" s="8" t="s">
        <v>47</v>
      </c>
      <c r="I5" s="9" t="n">
        <f aca="false">$B$3+0</f>
        <v>46209</v>
      </c>
      <c r="J5" s="9" t="n">
        <f aca="false">$B$3+7</f>
        <v>46216</v>
      </c>
      <c r="K5" s="9" t="n">
        <f aca="false">$B$3+14</f>
        <v>46223</v>
      </c>
      <c r="L5" s="9" t="n">
        <f aca="false">$B$3+21</f>
        <v>46230</v>
      </c>
      <c r="M5" s="9" t="n">
        <f aca="false">$B$3+28</f>
        <v>46237</v>
      </c>
      <c r="N5" s="9" t="n">
        <f aca="false">$B$3+35</f>
        <v>46244</v>
      </c>
      <c r="O5" s="9" t="n">
        <f aca="false">$B$3+42</f>
        <v>46251</v>
      </c>
      <c r="P5" s="9" t="n">
        <f aca="false">$B$3+49</f>
        <v>46258</v>
      </c>
      <c r="Q5" s="9" t="n">
        <f aca="false">$B$3+56</f>
        <v>46265</v>
      </c>
      <c r="R5" s="9" t="n">
        <f aca="false">$B$3+63</f>
        <v>46272</v>
      </c>
      <c r="S5" s="9" t="n">
        <f aca="false">$B$3+70</f>
        <v>46279</v>
      </c>
      <c r="T5" s="9" t="n">
        <f aca="false">$B$3+77</f>
        <v>46286</v>
      </c>
      <c r="U5" s="9" t="n">
        <f aca="false">$B$3+84</f>
        <v>46293</v>
      </c>
      <c r="V5" s="9" t="n">
        <f aca="false">$B$3+91</f>
        <v>46300</v>
      </c>
      <c r="W5" s="9" t="n">
        <f aca="false">$B$3+98</f>
        <v>46307</v>
      </c>
      <c r="X5" s="9" t="n">
        <f aca="false">$B$3+105</f>
        <v>46314</v>
      </c>
      <c r="Y5" s="9" t="n">
        <f aca="false">$B$3+112</f>
        <v>46321</v>
      </c>
      <c r="Z5" s="9" t="n">
        <f aca="false">$B$3+119</f>
        <v>46328</v>
      </c>
      <c r="AA5" s="9" t="n">
        <f aca="false">$B$3+126</f>
        <v>46335</v>
      </c>
      <c r="AB5" s="9" t="n">
        <f aca="false">$B$3+133</f>
        <v>46342</v>
      </c>
      <c r="AC5" s="9" t="n">
        <f aca="false">$B$3+140</f>
        <v>46349</v>
      </c>
      <c r="AD5" s="9" t="n">
        <f aca="false">$B$3+147</f>
        <v>46356</v>
      </c>
      <c r="AE5" s="9" t="n">
        <f aca="false">$B$3+154</f>
        <v>46363</v>
      </c>
      <c r="AF5" s="9" t="n">
        <f aca="false">$B$3+161</f>
        <v>46370</v>
      </c>
      <c r="AG5" s="9" t="n">
        <f aca="false">$B$3+168</f>
        <v>46377</v>
      </c>
      <c r="AH5" s="9" t="n">
        <f aca="false">$B$3+175</f>
        <v>46384</v>
      </c>
      <c r="AI5" s="9" t="n">
        <f aca="false">$B$3+182</f>
        <v>46391</v>
      </c>
      <c r="AJ5" s="9" t="n">
        <f aca="false">$B$3+189</f>
        <v>46398</v>
      </c>
      <c r="AK5" s="9" t="n">
        <f aca="false">$B$3+196</f>
        <v>46405</v>
      </c>
      <c r="AL5" s="9" t="n">
        <f aca="false">$B$3+203</f>
        <v>46412</v>
      </c>
    </row>
    <row r="6" customFormat="false" ht="18" hidden="false" customHeight="true" outlineLevel="0" collapsed="false">
      <c r="A6" s="10" t="n">
        <v>1</v>
      </c>
      <c r="B6" s="10" t="s">
        <v>48</v>
      </c>
      <c r="C6" s="10" t="s">
        <v>49</v>
      </c>
      <c r="D6" s="10"/>
      <c r="E6" s="11" t="n">
        <f aca="false">$B$3+0</f>
        <v>46209</v>
      </c>
      <c r="F6" s="11" t="n">
        <f aca="false">$B$3+11</f>
        <v>46220</v>
      </c>
      <c r="G6" s="10" t="n">
        <f aca="false">F6-E6+1</f>
        <v>12</v>
      </c>
      <c r="H6" s="10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</row>
    <row r="7" customFormat="false" ht="15" hidden="false" customHeight="false" outlineLevel="0" collapsed="false">
      <c r="A7" s="10" t="n">
        <v>2</v>
      </c>
      <c r="B7" s="10" t="s">
        <v>48</v>
      </c>
      <c r="C7" s="10" t="s">
        <v>50</v>
      </c>
      <c r="D7" s="10"/>
      <c r="E7" s="11" t="n">
        <f aca="false">$B$3+7</f>
        <v>46216</v>
      </c>
      <c r="F7" s="11" t="n">
        <f aca="false">$B$3+18</f>
        <v>46227</v>
      </c>
      <c r="G7" s="10" t="n">
        <f aca="false">F7-E7+1</f>
        <v>12</v>
      </c>
      <c r="H7" s="10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</row>
    <row r="8" customFormat="false" ht="15" hidden="false" customHeight="false" outlineLevel="0" collapsed="false">
      <c r="A8" s="10" t="n">
        <v>3</v>
      </c>
      <c r="B8" s="10" t="s">
        <v>48</v>
      </c>
      <c r="C8" s="10" t="s">
        <v>51</v>
      </c>
      <c r="D8" s="10"/>
      <c r="E8" s="11" t="n">
        <f aca="false">$B$3+7</f>
        <v>46216</v>
      </c>
      <c r="F8" s="11" t="n">
        <f aca="false">$B$3+25</f>
        <v>46234</v>
      </c>
      <c r="G8" s="10" t="n">
        <f aca="false">F8-E8+1</f>
        <v>19</v>
      </c>
      <c r="H8" s="10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</row>
    <row r="9" customFormat="false" ht="15" hidden="false" customHeight="false" outlineLevel="0" collapsed="false">
      <c r="A9" s="10" t="n">
        <v>4</v>
      </c>
      <c r="B9" s="10" t="s">
        <v>48</v>
      </c>
      <c r="C9" s="10" t="s">
        <v>52</v>
      </c>
      <c r="D9" s="10"/>
      <c r="E9" s="11" t="n">
        <f aca="false">$B$3+14</f>
        <v>46223</v>
      </c>
      <c r="F9" s="11" t="n">
        <f aca="false">$B$3+25</f>
        <v>46234</v>
      </c>
      <c r="G9" s="10" t="n">
        <f aca="false">F9-E9+1</f>
        <v>12</v>
      </c>
      <c r="H9" s="10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</row>
    <row r="10" customFormat="false" ht="15" hidden="false" customHeight="false" outlineLevel="0" collapsed="false">
      <c r="A10" s="10" t="n">
        <v>5</v>
      </c>
      <c r="B10" s="10" t="s">
        <v>53</v>
      </c>
      <c r="C10" s="10" t="s">
        <v>54</v>
      </c>
      <c r="D10" s="10"/>
      <c r="E10" s="11" t="n">
        <f aca="false">$B$3+14</f>
        <v>46223</v>
      </c>
      <c r="F10" s="11" t="n">
        <f aca="false">$B$3+39</f>
        <v>46248</v>
      </c>
      <c r="G10" s="10" t="n">
        <f aca="false">F10-E10+1</f>
        <v>26</v>
      </c>
      <c r="H10" s="10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</row>
    <row r="11" customFormat="false" ht="15" hidden="false" customHeight="false" outlineLevel="0" collapsed="false">
      <c r="A11" s="10" t="n">
        <v>6</v>
      </c>
      <c r="B11" s="10" t="s">
        <v>53</v>
      </c>
      <c r="C11" s="10" t="s">
        <v>55</v>
      </c>
      <c r="D11" s="10"/>
      <c r="E11" s="11" t="n">
        <f aca="false">$B$3+28</f>
        <v>46237</v>
      </c>
      <c r="F11" s="11" t="n">
        <f aca="false">$B$3+95</f>
        <v>46304</v>
      </c>
      <c r="G11" s="10" t="n">
        <f aca="false">F11-E11+1</f>
        <v>68</v>
      </c>
      <c r="H11" s="10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</row>
    <row r="12" customFormat="false" ht="15" hidden="false" customHeight="false" outlineLevel="0" collapsed="false">
      <c r="A12" s="10" t="n">
        <v>7</v>
      </c>
      <c r="B12" s="10" t="s">
        <v>56</v>
      </c>
      <c r="C12" s="10" t="s">
        <v>57</v>
      </c>
      <c r="D12" s="10"/>
      <c r="E12" s="11" t="n">
        <f aca="false">$B$3+28</f>
        <v>46237</v>
      </c>
      <c r="F12" s="11" t="n">
        <f aca="false">$B$3+67</f>
        <v>46276</v>
      </c>
      <c r="G12" s="10" t="n">
        <f aca="false">F12-E12+1</f>
        <v>40</v>
      </c>
      <c r="H12" s="10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</row>
    <row r="13" customFormat="false" ht="15" hidden="false" customHeight="false" outlineLevel="0" collapsed="false">
      <c r="A13" s="10" t="n">
        <v>8</v>
      </c>
      <c r="B13" s="10" t="s">
        <v>56</v>
      </c>
      <c r="C13" s="10" t="s">
        <v>58</v>
      </c>
      <c r="D13" s="10"/>
      <c r="E13" s="11" t="n">
        <f aca="false">$B$3+49</f>
        <v>46258</v>
      </c>
      <c r="F13" s="11" t="n">
        <f aca="false">$B$3+81</f>
        <v>46290</v>
      </c>
      <c r="G13" s="10" t="n">
        <f aca="false">F13-E13+1</f>
        <v>33</v>
      </c>
      <c r="H13" s="10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</row>
    <row r="14" customFormat="false" ht="15" hidden="false" customHeight="false" outlineLevel="0" collapsed="false">
      <c r="A14" s="10" t="n">
        <v>9</v>
      </c>
      <c r="B14" s="10" t="s">
        <v>56</v>
      </c>
      <c r="C14" s="10" t="s">
        <v>59</v>
      </c>
      <c r="D14" s="10"/>
      <c r="E14" s="11" t="n">
        <f aca="false">$B$3+35</f>
        <v>46244</v>
      </c>
      <c r="F14" s="11" t="n">
        <f aca="false">$B$3+60</f>
        <v>46269</v>
      </c>
      <c r="G14" s="10" t="n">
        <f aca="false">F14-E14+1</f>
        <v>26</v>
      </c>
      <c r="H14" s="10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</row>
    <row r="15" customFormat="false" ht="15" hidden="false" customHeight="false" outlineLevel="0" collapsed="false">
      <c r="A15" s="10" t="n">
        <v>10</v>
      </c>
      <c r="B15" s="10" t="s">
        <v>60</v>
      </c>
      <c r="C15" s="10" t="s">
        <v>61</v>
      </c>
      <c r="D15" s="10"/>
      <c r="E15" s="11" t="n">
        <f aca="false">$B$3+84</f>
        <v>46293</v>
      </c>
      <c r="F15" s="11" t="n">
        <f aca="false">$B$3+95</f>
        <v>46304</v>
      </c>
      <c r="G15" s="10" t="n">
        <f aca="false">F15-E15+1</f>
        <v>12</v>
      </c>
      <c r="H15" s="10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</row>
    <row r="16" customFormat="false" ht="15" hidden="false" customHeight="false" outlineLevel="0" collapsed="false">
      <c r="A16" s="10" t="n">
        <v>11</v>
      </c>
      <c r="B16" s="10" t="s">
        <v>60</v>
      </c>
      <c r="C16" s="10" t="s">
        <v>62</v>
      </c>
      <c r="D16" s="10"/>
      <c r="E16" s="11" t="n">
        <f aca="false">$B$3+91</f>
        <v>46300</v>
      </c>
      <c r="F16" s="11" t="n">
        <f aca="false">$B$3+109</f>
        <v>46318</v>
      </c>
      <c r="G16" s="10" t="n">
        <f aca="false">F16-E16+1</f>
        <v>19</v>
      </c>
      <c r="H16" s="10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</row>
    <row r="17" customFormat="false" ht="15" hidden="false" customHeight="false" outlineLevel="0" collapsed="false">
      <c r="A17" s="10" t="n">
        <v>12</v>
      </c>
      <c r="B17" s="10" t="s">
        <v>60</v>
      </c>
      <c r="C17" s="10" t="s">
        <v>63</v>
      </c>
      <c r="D17" s="10"/>
      <c r="E17" s="11" t="n">
        <f aca="false">$B$3+112</f>
        <v>46321</v>
      </c>
      <c r="F17" s="11" t="n">
        <f aca="false">$B$3+123</f>
        <v>46332</v>
      </c>
      <c r="G17" s="10" t="n">
        <f aca="false">F17-E17+1</f>
        <v>12</v>
      </c>
      <c r="H17" s="10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</row>
    <row r="18" customFormat="false" ht="15" hidden="false" customHeight="false" outlineLevel="0" collapsed="false">
      <c r="A18" s="10" t="n">
        <v>13</v>
      </c>
      <c r="B18" s="10" t="s">
        <v>60</v>
      </c>
      <c r="C18" s="10" t="s">
        <v>64</v>
      </c>
      <c r="D18" s="10"/>
      <c r="E18" s="11" t="n">
        <f aca="false">$B$3+98</f>
        <v>46307</v>
      </c>
      <c r="F18" s="11" t="n">
        <f aca="false">$B$3+130</f>
        <v>46339</v>
      </c>
      <c r="G18" s="10" t="n">
        <f aca="false">F18-E18+1</f>
        <v>33</v>
      </c>
      <c r="H18" s="10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</row>
    <row r="19" customFormat="false" ht="15" hidden="false" customHeight="false" outlineLevel="0" collapsed="false">
      <c r="A19" s="10" t="n">
        <v>14</v>
      </c>
      <c r="B19" s="10" t="s">
        <v>60</v>
      </c>
      <c r="C19" s="10" t="s">
        <v>65</v>
      </c>
      <c r="D19" s="10"/>
      <c r="E19" s="11" t="n">
        <f aca="false">$B$3+119</f>
        <v>46328</v>
      </c>
      <c r="F19" s="11" t="n">
        <f aca="false">$B$3+137</f>
        <v>46346</v>
      </c>
      <c r="G19" s="10" t="n">
        <f aca="false">F19-E19+1</f>
        <v>19</v>
      </c>
      <c r="H19" s="10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</row>
    <row r="20" customFormat="false" ht="22.35" hidden="false" customHeight="false" outlineLevel="0" collapsed="false">
      <c r="A20" s="10" t="n">
        <v>15</v>
      </c>
      <c r="B20" s="10" t="s">
        <v>66</v>
      </c>
      <c r="C20" s="10" t="s">
        <v>67</v>
      </c>
      <c r="D20" s="10"/>
      <c r="E20" s="11" t="n">
        <f aca="false">$B$3+140</f>
        <v>46349</v>
      </c>
      <c r="F20" s="11" t="n">
        <f aca="false">$B$3+151</f>
        <v>46360</v>
      </c>
      <c r="G20" s="10" t="n">
        <f aca="false">F20-E20+1</f>
        <v>12</v>
      </c>
      <c r="H20" s="10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</row>
    <row r="21" customFormat="false" ht="22.35" hidden="false" customHeight="false" outlineLevel="0" collapsed="false">
      <c r="A21" s="10" t="n">
        <v>16</v>
      </c>
      <c r="B21" s="10" t="s">
        <v>66</v>
      </c>
      <c r="C21" s="10" t="s">
        <v>68</v>
      </c>
      <c r="D21" s="10"/>
      <c r="E21" s="11" t="n">
        <f aca="false">$B$3+154</f>
        <v>46363</v>
      </c>
      <c r="F21" s="11" t="n">
        <f aca="false">$B$3+165</f>
        <v>46374</v>
      </c>
      <c r="G21" s="10" t="n">
        <f aca="false">F21-E21+1</f>
        <v>12</v>
      </c>
      <c r="H21" s="10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</row>
    <row r="22" customFormat="false" ht="22.35" hidden="false" customHeight="false" outlineLevel="0" collapsed="false">
      <c r="A22" s="10" t="n">
        <v>17</v>
      </c>
      <c r="B22" s="10" t="s">
        <v>66</v>
      </c>
      <c r="C22" s="10" t="s">
        <v>69</v>
      </c>
      <c r="D22" s="10"/>
      <c r="E22" s="11" t="n">
        <f aca="false">$B$3+161</f>
        <v>46370</v>
      </c>
      <c r="F22" s="11" t="n">
        <f aca="false">$B$3+165</f>
        <v>46374</v>
      </c>
      <c r="G22" s="10" t="n">
        <f aca="false">F22-E22+1</f>
        <v>5</v>
      </c>
      <c r="H22" s="10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</row>
    <row r="23" customFormat="false" ht="15" hidden="false" customHeight="false" outlineLevel="0" collapsed="false">
      <c r="A23" s="10" t="n">
        <v>18</v>
      </c>
      <c r="B23" s="10" t="s">
        <v>70</v>
      </c>
      <c r="C23" s="10" t="s">
        <v>71</v>
      </c>
      <c r="D23" s="10"/>
      <c r="E23" s="11" t="n">
        <f aca="false">$B$3+168</f>
        <v>46377</v>
      </c>
      <c r="F23" s="11" t="n">
        <f aca="false">$B$3+193</f>
        <v>46402</v>
      </c>
      <c r="G23" s="10" t="n">
        <f aca="false">F23-E23+1</f>
        <v>26</v>
      </c>
      <c r="H23" s="10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</row>
    <row r="24" customFormat="false" ht="15" hidden="false" customHeight="false" outlineLevel="0" collapsed="false">
      <c r="A24" s="10" t="n">
        <v>19</v>
      </c>
      <c r="B24" s="10" t="s">
        <v>70</v>
      </c>
      <c r="C24" s="10" t="s">
        <v>72</v>
      </c>
      <c r="D24" s="10"/>
      <c r="E24" s="11" t="n">
        <f aca="false">$B$3+168</f>
        <v>46377</v>
      </c>
      <c r="F24" s="11" t="n">
        <f aca="false">$B$3+186</f>
        <v>46395</v>
      </c>
      <c r="G24" s="10" t="n">
        <f aca="false">F24-E24+1</f>
        <v>19</v>
      </c>
      <c r="H24" s="10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</row>
    <row r="25" customFormat="false" ht="15" hidden="false" customHeight="false" outlineLevel="0" collapsed="false">
      <c r="A25" s="10" t="n">
        <v>20</v>
      </c>
      <c r="B25" s="10" t="s">
        <v>70</v>
      </c>
      <c r="C25" s="10" t="s">
        <v>73</v>
      </c>
      <c r="D25" s="10"/>
      <c r="E25" s="11" t="n">
        <f aca="false">$B$3+189</f>
        <v>46398</v>
      </c>
      <c r="F25" s="11" t="n">
        <f aca="false">$B$3+207</f>
        <v>46416</v>
      </c>
      <c r="G25" s="10" t="n">
        <f aca="false">F25-E25+1</f>
        <v>19</v>
      </c>
      <c r="H25" s="10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</row>
  </sheetData>
  <mergeCells count="2">
    <mergeCell ref="A1:AL1"/>
    <mergeCell ref="A2:AL2"/>
  </mergeCells>
  <conditionalFormatting sqref="H6:H25">
    <cfRule type="cellIs" priority="2" operator="equal" aboveAverage="0" equalAverage="0" bottom="0" percent="0" rank="0" text="" dxfId="0">
      <formula>"Complete"</formula>
    </cfRule>
    <cfRule type="cellIs" priority="3" operator="equal" aboveAverage="0" equalAverage="0" bottom="0" percent="0" rank="0" text="" dxfId="1">
      <formula>"In progress"</formula>
    </cfRule>
    <cfRule type="cellIs" priority="4" operator="equal" aboveAverage="0" equalAverage="0" bottom="0" percent="0" rank="0" text="" dxfId="2">
      <formula>"Blocked"</formula>
    </cfRule>
  </conditionalFormatting>
  <conditionalFormatting sqref="I6:AL25">
    <cfRule type="expression" priority="5" aboveAverage="0" equalAverage="0" bottom="0" percent="0" rank="0" text="" dxfId="3">
      <formula>AND($E6&lt;&gt;"",I$5&lt;=$F6,I$5+6&gt;=$E6)</formula>
    </cfRule>
  </conditionalFormatting>
  <dataValidations count="1">
    <dataValidation allowBlank="true" errorStyle="stop" operator="between" showDropDown="false" showErrorMessage="false" showInputMessage="false" sqref="H6:H25" type="list">
      <formula1>"Not started,In progress,Blocked,Complete"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2026-06-11T12:18:48Z</dcterms:created>
  <dc:creator>openpyxl</dc:creator>
  <dc:description/>
  <dc:language>en-US</dc:language>
  <cp:lastModifiedBy/>
  <dcterms:modified xsi:type="dcterms:W3CDTF">2026-06-11T12:18:48Z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